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kul.sise/dhs/webdav/26db12753e4d2fc9f79f7193e62376890c8cfd7a/47009282734/bd45ab9a-f912-4e9a-a901-d80f147e6c1b/"/>
    </mc:Choice>
  </mc:AlternateContent>
  <xr:revisionPtr revIDLastSave="0" documentId="13_ncr:40000001_{7811F428-94BA-4779-8B95-671248293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2" sheetId="1" r:id="rId1"/>
  </sheets>
  <definedNames>
    <definedName name="_xlnm._FilterDatabase" localSheetId="0" hidden="1">'Lisa 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7" i="1"/>
  <c r="L18" i="1"/>
  <c r="L19" i="1"/>
  <c r="L20" i="1"/>
  <c r="L21" i="1"/>
  <c r="L23" i="1"/>
  <c r="L24" i="1"/>
  <c r="L25" i="1"/>
  <c r="L26" i="1"/>
  <c r="L27" i="1"/>
  <c r="L28" i="1"/>
  <c r="L29" i="1"/>
  <c r="L30" i="1"/>
  <c r="L42" i="1"/>
  <c r="L22" i="1" l="1"/>
  <c r="G22" i="1"/>
  <c r="H22" i="1"/>
  <c r="J22" i="1"/>
  <c r="K22" i="1"/>
  <c r="H38" i="1" l="1"/>
  <c r="J16" i="1"/>
  <c r="K16" i="1"/>
  <c r="I22" i="1"/>
  <c r="I16" i="1" s="1"/>
  <c r="F16" i="1" l="1"/>
  <c r="F13" i="1" s="1"/>
  <c r="E16" i="1"/>
  <c r="E13" i="1" l="1"/>
  <c r="E31" i="1"/>
  <c r="F31" i="1"/>
  <c r="F12" i="1" s="1"/>
  <c r="E12" i="1" l="1"/>
  <c r="F42" i="1"/>
  <c r="F38" i="1" s="1"/>
  <c r="G42" i="1"/>
  <c r="G38" i="1" s="1"/>
  <c r="H42" i="1"/>
  <c r="I42" i="1"/>
  <c r="J42" i="1"/>
  <c r="K42" i="1"/>
  <c r="H41" i="1" l="1"/>
  <c r="G41" i="1"/>
  <c r="F41" i="1"/>
  <c r="E41" i="1"/>
  <c r="H40" i="1"/>
  <c r="G40" i="1"/>
  <c r="F40" i="1"/>
  <c r="E40" i="1"/>
  <c r="E42" i="1" l="1"/>
  <c r="E38" i="1" l="1"/>
  <c r="I13" i="1" l="1"/>
  <c r="I31" i="1" s="1"/>
  <c r="J13" i="1"/>
  <c r="J31" i="1" s="1"/>
  <c r="J12" i="1" s="1"/>
  <c r="J39" i="1" s="1"/>
  <c r="K13" i="1"/>
  <c r="I12" i="1" l="1"/>
  <c r="I39" i="1" s="1"/>
  <c r="I41" i="1" s="1"/>
  <c r="K31" i="1"/>
  <c r="K12" i="1" s="1"/>
  <c r="K39" i="1" s="1"/>
  <c r="I38" i="1"/>
  <c r="I40" i="1"/>
  <c r="J38" i="1"/>
  <c r="J41" i="1"/>
  <c r="J40" i="1"/>
  <c r="L39" i="1" l="1"/>
  <c r="K40" i="1"/>
  <c r="K41" i="1"/>
  <c r="K38" i="1"/>
  <c r="L38" i="1" l="1"/>
  <c r="L40" i="1"/>
  <c r="L41" i="1"/>
  <c r="H16" i="1"/>
  <c r="H13" i="1" s="1"/>
  <c r="H31" i="1" l="1"/>
  <c r="H12" i="1" l="1"/>
  <c r="G16" i="1"/>
  <c r="G13" i="1" l="1"/>
  <c r="L16" i="1"/>
  <c r="L13" i="1" s="1"/>
  <c r="L12" i="1" s="1"/>
  <c r="G31" i="1"/>
  <c r="L31" i="1" s="1"/>
  <c r="G12" i="1" l="1"/>
</calcChain>
</file>

<file path=xl/sharedStrings.xml><?xml version="1.0" encoding="utf-8"?>
<sst xmlns="http://schemas.openxmlformats.org/spreadsheetml/2006/main" count="109" uniqueCount="88">
  <si>
    <t>LISA 2
Kultuuriministri märtsi 2025 käskkirja juurde
(kuupäev ja käskkirja number digitaalses allkirjas)</t>
  </si>
  <si>
    <r>
      <t>Toetatava tegevuse "Kohalike omavalitsuste toetamine lõimumise, sealhulgas kohanemise teenuste pakkumisel" eelarve kulukohtade kaupa</t>
    </r>
    <r>
      <rPr>
        <b/>
        <sz val="10"/>
        <rFont val="Calibri"/>
        <family val="2"/>
        <charset val="186"/>
      </rPr>
      <t>¹</t>
    </r>
  </si>
  <si>
    <t>Toetatava tegevuse abikõlblikkuse periood:  01.01.2023−31.10.2029</t>
  </si>
  <si>
    <t>Elluviija:  Eesti Linnade ja Valdade Liit</t>
  </si>
  <si>
    <t>Osa 1: Tegevuste eelarve kulukohtade kaupa</t>
  </si>
  <si>
    <t>Aasta</t>
  </si>
  <si>
    <t>KOKKU</t>
  </si>
  <si>
    <t>Tegevuste tulemus</t>
  </si>
  <si>
    <t>Tegevuste väljund</t>
  </si>
  <si>
    <t>Rea nr</t>
  </si>
  <si>
    <t>Projekti tegevused ja kindlaksmääratud kulukohad</t>
  </si>
  <si>
    <r>
      <t>Abikõlblik kulu² (EUR)</t>
    </r>
    <r>
      <rPr>
        <sz val="8"/>
        <rFont val="Arial"/>
        <family val="2"/>
        <charset val="186"/>
      </rPr>
      <t xml:space="preserve">                  </t>
    </r>
  </si>
  <si>
    <t>Suurenenud on kohalike omavalitsuste suutlikkus pakkudatulemuslikult lõimumise, sealhulgas kohanemise teenuseid uussisserändajatele, erineva keel ka kultuuritaustaga inimestele ja tagsipöördujatele.</t>
  </si>
  <si>
    <t>1.</t>
  </si>
  <si>
    <t>Kohalike omavalitsuste toetamine lõimumise, sealhulgas kohanemise teenuste pakkumisel</t>
  </si>
  <si>
    <t>Horisontaalsed kulud</t>
  </si>
  <si>
    <t>1.1.</t>
  </si>
  <si>
    <t>Otsesed kulud</t>
  </si>
  <si>
    <t>1.1.1.</t>
  </si>
  <si>
    <t>Otsesed personalikulud (elluviija töötajad)</t>
  </si>
  <si>
    <t>1.1.2.</t>
  </si>
  <si>
    <t>Personali lähetus-, koolitus- ja tervisekontrolli kulud</t>
  </si>
  <si>
    <t>1.1.3.</t>
  </si>
  <si>
    <t>Sisutegevuste kulud</t>
  </si>
  <si>
    <t>On partnerlusleping sõlmitud 8 KOViga</t>
  </si>
  <si>
    <t>1.1.3.1</t>
  </si>
  <si>
    <t>KOV-ide tegevusplaanide koostamine ja sisutegevuste toetamine (kuni 31.12.2024)</t>
  </si>
  <si>
    <t>KOV-ide tegevusplaanide koostamine ja sisutegevuste toetamine (alates 01.01.2025))</t>
  </si>
  <si>
    <t>KOVides on väljatöötatud  rakendatud kohanemis- ja lõimumisteekonnad</t>
  </si>
  <si>
    <t>1.1.3.2</t>
  </si>
  <si>
    <t>Lõimumis-, sealhulgas kohanemisteekondade väljatöötamine ja rakendamine KOVi-des</t>
  </si>
  <si>
    <t xml:space="preserve">On ellu viidud tõhus valdkondlik kommunikatsioon </t>
  </si>
  <si>
    <t>1.1.3.3</t>
  </si>
  <si>
    <t>Tõhusa rände-, lõimumis-, sealhulgas kohanemisvaldkonna kommunikatsiooni tagamine KOV-ide seas</t>
  </si>
  <si>
    <t>On tõstetud KOV ametnike ja töötajate võimekust TATi sihtrühmadega töötada</t>
  </si>
  <si>
    <t>1.1.3.4</t>
  </si>
  <si>
    <t>KOV ametnike ja töötajate sihtrühmaga töötamise võimekuse tõstmine</t>
  </si>
  <si>
    <t>On arendatud ja pakutud teenuseid KOV piirkonnas</t>
  </si>
  <si>
    <t>1.1.3.5</t>
  </si>
  <si>
    <t>Sihtrühmale teenuste arendamine ja pakkumine KOV piirkonnas</t>
  </si>
  <si>
    <t>1.1.3.1.1</t>
  </si>
  <si>
    <t>sh Tartu linn</t>
  </si>
  <si>
    <t>1.1.3.1.2</t>
  </si>
  <si>
    <t>Tallinna linn</t>
  </si>
  <si>
    <t>1.1.3.1.3</t>
  </si>
  <si>
    <t>Rakvere linn</t>
  </si>
  <si>
    <t>1.1.3.1.4</t>
  </si>
  <si>
    <t>Saaremaa vald</t>
  </si>
  <si>
    <t>1.1.3.1.5</t>
  </si>
  <si>
    <t>Pärnu linn</t>
  </si>
  <si>
    <t>1.1.3.1.6</t>
  </si>
  <si>
    <t>Jõhvi vald</t>
  </si>
  <si>
    <t>1.1.3.1.7</t>
  </si>
  <si>
    <t>Haapsalu linn</t>
  </si>
  <si>
    <t>1.1.3.1.8</t>
  </si>
  <si>
    <t>Kohtla-Järve linn</t>
  </si>
  <si>
    <t>1.2</t>
  </si>
  <si>
    <t>Kaudsed kulud</t>
  </si>
  <si>
    <t>4.</t>
  </si>
  <si>
    <t>Eelarve kokku (2023-2029)</t>
  </si>
  <si>
    <t>Osa 2: Tegevuste finantsplaan</t>
  </si>
  <si>
    <t>Kokku</t>
  </si>
  <si>
    <t>Finantsallikate jaotus</t>
  </si>
  <si>
    <t>Summa</t>
  </si>
  <si>
    <t xml:space="preserve">Toetatava tegevuse eelarve kokku aastate lõikes </t>
  </si>
  <si>
    <t xml:space="preserve">Toetus kokku </t>
  </si>
  <si>
    <t>2.1</t>
  </si>
  <si>
    <t>sh ESF-i osalus (70%)</t>
  </si>
  <si>
    <t>2.2</t>
  </si>
  <si>
    <t>sh riiklik kaasfinantseering (30%)</t>
  </si>
  <si>
    <t xml:space="preserve">Omafinantseering kokku </t>
  </si>
  <si>
    <t>3.1</t>
  </si>
  <si>
    <t>sh elluviija osalus</t>
  </si>
  <si>
    <t>3.2</t>
  </si>
  <si>
    <t>sh partneri osalus</t>
  </si>
  <si>
    <t>Toetatava tegevuse partnerite abikõlblikud kulud</t>
  </si>
  <si>
    <t>Jrk nr</t>
  </si>
  <si>
    <t>Partner</t>
  </si>
  <si>
    <t>1</t>
  </si>
  <si>
    <t>Tallinn</t>
  </si>
  <si>
    <t>2</t>
  </si>
  <si>
    <t>Tartu linn</t>
  </si>
  <si>
    <t>3</t>
  </si>
  <si>
    <t xml:space="preserve">¹ Tabelites kajastatada tegevuskava aasta ja sellele eelnevate aastate eelarved. Sellest lähtuvalt lisada veerge. </t>
  </si>
  <si>
    <t>² Sisaldab partnerite abikõlblikke kulusid (kui projektis on partnerid)</t>
  </si>
  <si>
    <t>³ Lisada, kui projektis on partnerid. Lisada või eemaldada partnereid vastavalt TAT-is sätestatule.</t>
  </si>
  <si>
    <t>⁴ Lisada, kui projektis on partnerid. Lisada ridu vastavalt partnerite arvule ja veerge vastavalt aastale.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</si>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</sst>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vertAlign val="superscript"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0"/>
      <color rgb="FFFF0000"/>
      <name val="Arial"/>
      <family val="2"/>
      <charset val="186"/>
    </font>
    <font>
      <sz val="9"/>
      <color rgb="FFFF0000"/>
      <name val="Segoe U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FFE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2"/>
      </bottom>
      <diagonal/>
    </border>
  </borders>
  <cellStyleXfs count="48">
    <xf numFmtId="0" fontId="0" fillId="0" borderId="0"/>
    <xf numFmtId="166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9" fillId="0" borderId="0" applyNumberFormat="0" applyFont="0" applyBorder="0" applyProtection="0"/>
    <xf numFmtId="0" fontId="3" fillId="0" borderId="0"/>
    <xf numFmtId="0" fontId="9" fillId="0" borderId="0" applyNumberFormat="0" applyFont="0" applyBorder="0" applyProtection="0"/>
    <xf numFmtId="0" fontId="8" fillId="0" borderId="0"/>
    <xf numFmtId="0" fontId="10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0" fontId="11" fillId="0" borderId="0" applyNumberFormat="0" applyBorder="0" applyProtection="0"/>
  </cellStyleXfs>
  <cellXfs count="1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applyFont="1" applyAlignment="1">
      <alignment horizontal="right"/>
    </xf>
    <xf numFmtId="1" fontId="3" fillId="0" borderId="0" xfId="0" applyNumberFormat="1" applyFont="1"/>
    <xf numFmtId="0" fontId="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textRotation="90" wrapText="1"/>
    </xf>
    <xf numFmtId="0" fontId="1" fillId="0" borderId="0" xfId="0" applyFont="1"/>
    <xf numFmtId="4" fontId="13" fillId="0" borderId="2" xfId="0" applyNumberFormat="1" applyFont="1" applyBorder="1"/>
    <xf numFmtId="0" fontId="13" fillId="0" borderId="2" xfId="0" applyFont="1" applyBorder="1" applyAlignment="1">
      <alignment wrapText="1"/>
    </xf>
    <xf numFmtId="4" fontId="13" fillId="2" borderId="2" xfId="0" applyNumberFormat="1" applyFont="1" applyFill="1" applyBorder="1"/>
    <xf numFmtId="0" fontId="13" fillId="2" borderId="1" xfId="0" applyFont="1" applyFill="1" applyBorder="1" applyAlignment="1">
      <alignment horizontal="left" wrapText="1"/>
    </xf>
    <xf numFmtId="49" fontId="13" fillId="3" borderId="2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3" fillId="0" borderId="2" xfId="0" applyFont="1" applyBorder="1"/>
    <xf numFmtId="0" fontId="14" fillId="3" borderId="2" xfId="0" applyFont="1" applyFill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1" xfId="3" applyNumberFormat="1" applyFont="1" applyFill="1" applyBorder="1" applyAlignment="1">
      <alignment horizontal="center"/>
    </xf>
    <xf numFmtId="4" fontId="15" fillId="0" borderId="0" xfId="0" applyNumberFormat="1" applyFont="1"/>
    <xf numFmtId="49" fontId="13" fillId="0" borderId="2" xfId="0" applyNumberFormat="1" applyFont="1" applyBorder="1" applyAlignment="1">
      <alignment horizontal="left"/>
    </xf>
    <xf numFmtId="49" fontId="14" fillId="0" borderId="2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/>
    <xf numFmtId="4" fontId="13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wrapText="1"/>
    </xf>
    <xf numFmtId="4" fontId="13" fillId="0" borderId="0" xfId="0" applyNumberFormat="1" applyFont="1"/>
    <xf numFmtId="0" fontId="16" fillId="0" borderId="2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/>
    </xf>
    <xf numFmtId="4" fontId="13" fillId="0" borderId="0" xfId="0" applyNumberFormat="1" applyFont="1" applyAlignment="1">
      <alignment wrapText="1"/>
    </xf>
    <xf numFmtId="0" fontId="13" fillId="0" borderId="0" xfId="0" applyFont="1"/>
    <xf numFmtId="3" fontId="13" fillId="0" borderId="0" xfId="0" applyNumberFormat="1" applyFont="1"/>
    <xf numFmtId="4" fontId="13" fillId="0" borderId="2" xfId="0" applyNumberFormat="1" applyFont="1" applyBorder="1" applyAlignment="1">
      <alignment horizontal="right"/>
    </xf>
    <xf numFmtId="0" fontId="13" fillId="0" borderId="5" xfId="0" applyFont="1" applyBorder="1"/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/>
    </xf>
    <xf numFmtId="4" fontId="17" fillId="0" borderId="2" xfId="5" applyNumberFormat="1" applyFont="1" applyBorder="1" applyAlignment="1">
      <alignment wrapText="1"/>
    </xf>
    <xf numFmtId="4" fontId="17" fillId="0" borderId="1" xfId="5" applyNumberFormat="1" applyFont="1" applyBorder="1" applyAlignment="1">
      <alignment wrapText="1"/>
    </xf>
    <xf numFmtId="0" fontId="14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1" fontId="14" fillId="0" borderId="0" xfId="0" applyNumberFormat="1" applyFont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/>
    <xf numFmtId="49" fontId="13" fillId="0" borderId="5" xfId="0" applyNumberFormat="1" applyFont="1" applyBorder="1" applyAlignment="1">
      <alignment horizontal="left"/>
    </xf>
    <xf numFmtId="1" fontId="1" fillId="0" borderId="0" xfId="0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/>
    <xf numFmtId="0" fontId="4" fillId="3" borderId="2" xfId="3" applyNumberFormat="1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4" fontId="18" fillId="0" borderId="0" xfId="0" applyNumberFormat="1" applyFont="1"/>
    <xf numFmtId="0" fontId="13" fillId="2" borderId="1" xfId="0" applyFont="1" applyFill="1" applyBorder="1" applyAlignment="1">
      <alignment wrapText="1"/>
    </xf>
    <xf numFmtId="1" fontId="14" fillId="0" borderId="1" xfId="3" applyNumberFormat="1" applyFont="1" applyBorder="1" applyAlignment="1">
      <alignment horizontal="center"/>
    </xf>
    <xf numFmtId="4" fontId="4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 shrinkToFi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vertical="center" textRotation="90" wrapText="1"/>
    </xf>
    <xf numFmtId="0" fontId="13" fillId="0" borderId="6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/>
    </xf>
    <xf numFmtId="0" fontId="14" fillId="3" borderId="1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horizontal="right"/>
    </xf>
    <xf numFmtId="4" fontId="1" fillId="0" borderId="0" xfId="0" applyNumberFormat="1" applyFont="1"/>
    <xf numFmtId="4" fontId="19" fillId="3" borderId="2" xfId="0" applyNumberFormat="1" applyFont="1" applyFill="1" applyBorder="1"/>
    <xf numFmtId="0" fontId="14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4" fontId="13" fillId="0" borderId="1" xfId="0" applyNumberFormat="1" applyFont="1" applyBorder="1"/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4" fontId="21" fillId="0" borderId="0" xfId="0" applyNumberFormat="1" applyFont="1"/>
    <xf numFmtId="0" fontId="21" fillId="0" borderId="0" xfId="0" applyFont="1"/>
    <xf numFmtId="4" fontId="17" fillId="2" borderId="2" xfId="0" applyNumberFormat="1" applyFont="1" applyFill="1" applyBorder="1"/>
    <xf numFmtId="0" fontId="4" fillId="0" borderId="0" xfId="0" applyFont="1" applyAlignment="1">
      <alignment horizontal="center"/>
    </xf>
    <xf numFmtId="4" fontId="17" fillId="2" borderId="2" xfId="5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4" fontId="13" fillId="2" borderId="0" xfId="0" applyNumberFormat="1" applyFont="1" applyFill="1"/>
    <xf numFmtId="1" fontId="20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3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/>
    <xf numFmtId="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4" fillId="2" borderId="2" xfId="0" applyNumberFormat="1" applyFont="1" applyFill="1" applyBorder="1"/>
    <xf numFmtId="3" fontId="1" fillId="0" borderId="0" xfId="0" applyNumberFormat="1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colors>
    <mruColors>
      <color rgb="FFFCFFEB"/>
      <color rgb="FFEFFFFF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1049762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topLeftCell="A4" zoomScale="80" zoomScaleNormal="80" workbookViewId="0">
      <selection activeCell="Q15" sqref="Q1:Q1048576"/>
    </sheetView>
  </sheetViews>
  <sheetFormatPr defaultColWidth="9.28515625" defaultRowHeight="12.75" x14ac:dyDescent="0.2"/>
  <cols>
    <col min="1" max="1" width="14.7109375" style="1" customWidth="1"/>
    <col min="2" max="2" width="17" style="3" customWidth="1"/>
    <col min="3" max="3" width="9" style="1" customWidth="1"/>
    <col min="4" max="4" width="48.28515625" style="3" customWidth="1"/>
    <col min="5" max="5" width="14.7109375" style="5" customWidth="1"/>
    <col min="6" max="6" width="14.7109375" style="9" customWidth="1"/>
    <col min="7" max="7" width="14.5703125" style="9" customWidth="1"/>
    <col min="8" max="8" width="13.7109375" style="1" customWidth="1"/>
    <col min="9" max="9" width="14.5703125" style="1" customWidth="1"/>
    <col min="10" max="10" width="14.28515625" style="1" customWidth="1"/>
    <col min="11" max="11" width="14.7109375" style="1" customWidth="1"/>
    <col min="12" max="12" width="13.5703125" style="1" customWidth="1"/>
    <col min="13" max="13" width="14.5703125" style="8" customWidth="1"/>
    <col min="14" max="14" width="17.28515625" style="1" customWidth="1"/>
    <col min="15" max="15" width="12.5703125" style="1" customWidth="1"/>
    <col min="16" max="16" width="15.28515625" style="1" customWidth="1"/>
    <col min="17" max="17" width="16.5703125" style="1" customWidth="1"/>
    <col min="18" max="16384" width="9.28515625" style="1"/>
  </cols>
  <sheetData>
    <row r="1" spans="1:17" ht="94.5" customHeight="1" x14ac:dyDescent="0.2">
      <c r="A1" s="16"/>
      <c r="B1" s="116"/>
      <c r="C1" s="16"/>
      <c r="D1" s="116"/>
      <c r="E1" s="117"/>
      <c r="F1" s="118"/>
      <c r="G1" s="129" t="s">
        <v>0</v>
      </c>
      <c r="H1" s="129"/>
      <c r="I1" s="129"/>
      <c r="J1" s="16"/>
      <c r="K1" s="16"/>
      <c r="L1" s="16"/>
      <c r="M1" s="119"/>
      <c r="N1" s="16"/>
      <c r="O1" s="16"/>
      <c r="P1" s="16"/>
      <c r="Q1" s="16"/>
    </row>
    <row r="2" spans="1:17" x14ac:dyDescent="0.2">
      <c r="A2" s="2" t="s">
        <v>1</v>
      </c>
      <c r="B2" s="116"/>
      <c r="C2" s="16"/>
      <c r="D2" s="116"/>
      <c r="E2" s="117"/>
      <c r="F2" s="118"/>
      <c r="G2" s="118"/>
      <c r="H2" s="118"/>
      <c r="I2" s="16"/>
      <c r="J2" s="16"/>
      <c r="K2" s="16"/>
      <c r="L2" s="16"/>
      <c r="M2" s="119"/>
      <c r="N2" s="16"/>
      <c r="O2" s="16"/>
      <c r="P2" s="16"/>
      <c r="Q2" s="10"/>
    </row>
    <row r="3" spans="1:17" x14ac:dyDescent="0.2">
      <c r="A3" s="16"/>
      <c r="B3" s="116"/>
      <c r="C3" s="16"/>
      <c r="D3" s="116"/>
      <c r="E3" s="117"/>
      <c r="F3" s="118"/>
      <c r="G3" s="118"/>
      <c r="H3" s="118"/>
      <c r="I3" s="16"/>
      <c r="J3" s="16"/>
      <c r="K3" s="16"/>
      <c r="L3" s="16"/>
      <c r="M3" s="119"/>
      <c r="N3" s="16"/>
      <c r="O3" s="16"/>
      <c r="P3" s="16"/>
      <c r="Q3" s="120"/>
    </row>
    <row r="4" spans="1:17" x14ac:dyDescent="0.2">
      <c r="A4" s="16" t="s">
        <v>2</v>
      </c>
      <c r="B4" s="116"/>
      <c r="C4" s="117"/>
      <c r="D4" s="117"/>
      <c r="E4" s="117"/>
      <c r="F4" s="118"/>
      <c r="G4" s="118"/>
      <c r="H4" s="16"/>
      <c r="I4" s="16"/>
      <c r="J4" s="16"/>
      <c r="K4" s="16"/>
      <c r="L4" s="16"/>
      <c r="M4" s="119"/>
      <c r="N4" s="16"/>
      <c r="O4" s="16"/>
      <c r="P4" s="16"/>
      <c r="Q4" s="121"/>
    </row>
    <row r="5" spans="1:17" x14ac:dyDescent="0.2">
      <c r="A5" s="16" t="s">
        <v>3</v>
      </c>
      <c r="B5" s="116"/>
      <c r="C5" s="2"/>
      <c r="D5" s="116"/>
      <c r="E5" s="117"/>
      <c r="F5" s="118"/>
      <c r="G5" s="118"/>
      <c r="H5" s="16"/>
      <c r="I5" s="16"/>
      <c r="J5" s="16"/>
      <c r="K5" s="16"/>
      <c r="L5" s="16"/>
      <c r="M5" s="119"/>
      <c r="N5" s="16"/>
      <c r="O5" s="16"/>
      <c r="P5" s="16"/>
      <c r="Q5" s="121"/>
    </row>
    <row r="7" spans="1:17" ht="23.25" customHeight="1" x14ac:dyDescent="0.2">
      <c r="A7" s="2" t="s">
        <v>4</v>
      </c>
      <c r="B7" s="4"/>
      <c r="C7" s="2"/>
      <c r="D7" s="116"/>
      <c r="E7" s="117"/>
      <c r="F7" s="118"/>
      <c r="G7" s="118"/>
      <c r="H7" s="16"/>
      <c r="I7" s="16"/>
      <c r="J7" s="16"/>
      <c r="K7" s="16"/>
      <c r="L7" s="16"/>
      <c r="M7" s="119"/>
      <c r="N7" s="16"/>
      <c r="O7" s="16"/>
      <c r="P7" s="16"/>
      <c r="Q7" s="16"/>
    </row>
    <row r="8" spans="1:17" s="2" customFormat="1" ht="21.75" customHeight="1" x14ac:dyDescent="0.2">
      <c r="B8" s="4"/>
      <c r="C8" s="6"/>
      <c r="D8" s="26" t="s">
        <v>5</v>
      </c>
      <c r="E8" s="27">
        <v>2023</v>
      </c>
      <c r="F8" s="27">
        <v>2024</v>
      </c>
      <c r="G8" s="27">
        <v>2025</v>
      </c>
      <c r="H8" s="27">
        <v>2026</v>
      </c>
      <c r="I8" s="27">
        <v>2027</v>
      </c>
      <c r="J8" s="27">
        <v>2028</v>
      </c>
      <c r="K8" s="70">
        <v>2029</v>
      </c>
      <c r="L8" s="70" t="s">
        <v>6</v>
      </c>
      <c r="M8" s="107"/>
    </row>
    <row r="9" spans="1:17" s="7" customFormat="1" ht="25.5" x14ac:dyDescent="0.2">
      <c r="A9" s="12" t="s">
        <v>7</v>
      </c>
      <c r="B9" s="14" t="s">
        <v>8</v>
      </c>
      <c r="C9" s="30" t="s">
        <v>9</v>
      </c>
      <c r="D9" s="36" t="s">
        <v>10</v>
      </c>
      <c r="E9" s="37" t="s">
        <v>11</v>
      </c>
      <c r="F9" s="37" t="s">
        <v>11</v>
      </c>
      <c r="G9" s="37" t="s">
        <v>11</v>
      </c>
      <c r="H9" s="37" t="s">
        <v>11</v>
      </c>
      <c r="I9" s="37" t="s">
        <v>11</v>
      </c>
      <c r="J9" s="37" t="s">
        <v>11</v>
      </c>
      <c r="K9" s="38" t="s">
        <v>11</v>
      </c>
      <c r="L9" s="38" t="s">
        <v>11</v>
      </c>
      <c r="M9" s="108"/>
      <c r="N9" s="122"/>
      <c r="O9" s="122"/>
      <c r="P9" s="122"/>
      <c r="Q9" s="122"/>
    </row>
    <row r="10" spans="1:17" s="7" customFormat="1" ht="13.5" customHeight="1" x14ac:dyDescent="0.2">
      <c r="A10" s="130" t="s">
        <v>12</v>
      </c>
      <c r="B10" s="122"/>
      <c r="C10" s="132">
        <v>1</v>
      </c>
      <c r="D10" s="132">
        <v>2</v>
      </c>
      <c r="E10" s="136">
        <v>3</v>
      </c>
      <c r="F10" s="134">
        <v>4</v>
      </c>
      <c r="G10" s="132">
        <v>5</v>
      </c>
      <c r="H10" s="132">
        <v>6</v>
      </c>
      <c r="I10" s="136">
        <v>7</v>
      </c>
      <c r="J10" s="143">
        <v>8</v>
      </c>
      <c r="K10" s="143">
        <v>9</v>
      </c>
      <c r="L10" s="143">
        <v>10</v>
      </c>
      <c r="M10" s="109"/>
      <c r="N10" s="122"/>
      <c r="O10" s="122"/>
      <c r="P10" s="122"/>
      <c r="Q10" s="122"/>
    </row>
    <row r="11" spans="1:17" s="8" customFormat="1" ht="14.45" hidden="1" customHeight="1" x14ac:dyDescent="0.2">
      <c r="A11" s="131"/>
      <c r="B11" s="66"/>
      <c r="C11" s="133"/>
      <c r="D11" s="133"/>
      <c r="E11" s="137"/>
      <c r="F11" s="135"/>
      <c r="G11" s="133"/>
      <c r="H11" s="133"/>
      <c r="I11" s="137"/>
      <c r="J11" s="143"/>
      <c r="K11" s="143"/>
      <c r="L11" s="143"/>
      <c r="M11" s="110"/>
      <c r="N11" s="119"/>
      <c r="O11" s="119"/>
      <c r="P11" s="119"/>
      <c r="Q11" s="119"/>
    </row>
    <row r="12" spans="1:17" s="2" customFormat="1" ht="27" customHeight="1" x14ac:dyDescent="0.2">
      <c r="A12" s="131"/>
      <c r="B12" s="66"/>
      <c r="C12" s="21" t="s">
        <v>13</v>
      </c>
      <c r="D12" s="24" t="s">
        <v>14</v>
      </c>
      <c r="E12" s="31">
        <f t="shared" ref="E12:K12" si="0">E13+E31</f>
        <v>191508.43949999998</v>
      </c>
      <c r="F12" s="31">
        <f t="shared" si="0"/>
        <v>569043.11999999988</v>
      </c>
      <c r="G12" s="31">
        <f t="shared" si="0"/>
        <v>1270799.9985000002</v>
      </c>
      <c r="H12" s="31">
        <f t="shared" si="0"/>
        <v>1265883.7015999998</v>
      </c>
      <c r="I12" s="31">
        <f t="shared" si="0"/>
        <v>1077423.3389999999</v>
      </c>
      <c r="J12" s="31">
        <f t="shared" si="0"/>
        <v>920150.95120000001</v>
      </c>
      <c r="K12" s="31">
        <f t="shared" si="0"/>
        <v>564227.44590000005</v>
      </c>
      <c r="L12" s="87">
        <f>L13*1.07</f>
        <v>5859036.9957000008</v>
      </c>
      <c r="M12" s="111"/>
      <c r="N12" s="98"/>
      <c r="O12" s="99"/>
    </row>
    <row r="13" spans="1:17" s="2" customFormat="1" ht="28.5" customHeight="1" x14ac:dyDescent="0.2">
      <c r="A13" s="131"/>
      <c r="B13" s="65" t="s">
        <v>15</v>
      </c>
      <c r="C13" s="22" t="s">
        <v>16</v>
      </c>
      <c r="D13" s="20" t="s">
        <v>17</v>
      </c>
      <c r="E13" s="17">
        <f>E14+E15+E16</f>
        <v>178979.84999999998</v>
      </c>
      <c r="F13" s="17">
        <f>F14+F15+F16</f>
        <v>531815.99999999988</v>
      </c>
      <c r="G13" s="17">
        <f>G14+G15+G16</f>
        <v>1187663.5500000003</v>
      </c>
      <c r="H13" s="17">
        <f t="shared" ref="H13:K13" si="1">H14+H15+H16</f>
        <v>1183068.8799999999</v>
      </c>
      <c r="I13" s="17">
        <f t="shared" si="1"/>
        <v>1006937.7</v>
      </c>
      <c r="J13" s="17">
        <f t="shared" si="1"/>
        <v>859954.16</v>
      </c>
      <c r="K13" s="17">
        <f t="shared" si="1"/>
        <v>527315.37</v>
      </c>
      <c r="L13" s="100">
        <f>L14+L15+L16</f>
        <v>5475735.5100000007</v>
      </c>
      <c r="M13" s="112"/>
      <c r="N13" s="97"/>
    </row>
    <row r="14" spans="1:17" s="2" customFormat="1" ht="28.5" customHeight="1" x14ac:dyDescent="0.2">
      <c r="A14" s="131"/>
      <c r="B14" s="66"/>
      <c r="C14" s="22" t="s">
        <v>18</v>
      </c>
      <c r="D14" s="20" t="s">
        <v>19</v>
      </c>
      <c r="E14" s="17">
        <v>42302</v>
      </c>
      <c r="F14" s="17">
        <v>53442.49</v>
      </c>
      <c r="G14" s="17">
        <v>109582</v>
      </c>
      <c r="H14" s="17">
        <v>112660</v>
      </c>
      <c r="I14" s="17">
        <v>99000</v>
      </c>
      <c r="J14" s="17">
        <v>90000</v>
      </c>
      <c r="K14" s="17">
        <v>85013.51</v>
      </c>
      <c r="L14" s="100">
        <f t="shared" ref="L14:L21" si="2">SUM(E14:K14)</f>
        <v>592000</v>
      </c>
      <c r="M14" s="111"/>
      <c r="N14" s="86"/>
    </row>
    <row r="15" spans="1:17" s="2" customFormat="1" ht="28.5" customHeight="1" x14ac:dyDescent="0.2">
      <c r="A15" s="131"/>
      <c r="B15" s="66"/>
      <c r="C15" s="22" t="s">
        <v>20</v>
      </c>
      <c r="D15" s="20" t="s">
        <v>21</v>
      </c>
      <c r="E15" s="17">
        <v>1689.14</v>
      </c>
      <c r="F15" s="17">
        <v>4232.7</v>
      </c>
      <c r="G15" s="17">
        <v>10000</v>
      </c>
      <c r="H15" s="17">
        <v>5000</v>
      </c>
      <c r="I15" s="17">
        <v>2500</v>
      </c>
      <c r="J15" s="17">
        <v>1578.16</v>
      </c>
      <c r="K15" s="17">
        <v>1000</v>
      </c>
      <c r="L15" s="100">
        <f t="shared" si="2"/>
        <v>26000</v>
      </c>
      <c r="M15" s="111"/>
      <c r="N15" s="86"/>
    </row>
    <row r="16" spans="1:17" s="2" customFormat="1" ht="28.5" customHeight="1" x14ac:dyDescent="0.2">
      <c r="A16" s="131"/>
      <c r="B16" s="67"/>
      <c r="C16" s="22" t="s">
        <v>22</v>
      </c>
      <c r="D16" s="20" t="s">
        <v>23</v>
      </c>
      <c r="E16" s="17">
        <f>E17+E19+E20+E21+E22</f>
        <v>134988.71</v>
      </c>
      <c r="F16" s="17">
        <f>F17+F19+F20+F21+F22</f>
        <v>474140.80999999994</v>
      </c>
      <c r="G16" s="17">
        <f>G17+G19+G20+G21+G22</f>
        <v>1068081.5500000003</v>
      </c>
      <c r="H16" s="19">
        <f>H18+H19+H20+H21+H22</f>
        <v>1065408.8799999999</v>
      </c>
      <c r="I16" s="19">
        <f t="shared" ref="I16:K16" si="3">I18+I19+I20+I21+I22</f>
        <v>905437.7</v>
      </c>
      <c r="J16" s="19">
        <f t="shared" si="3"/>
        <v>768376</v>
      </c>
      <c r="K16" s="19">
        <f t="shared" si="3"/>
        <v>441301.86</v>
      </c>
      <c r="L16" s="100">
        <f t="shared" si="2"/>
        <v>4857735.5100000007</v>
      </c>
      <c r="M16" s="112"/>
      <c r="N16" s="75"/>
    </row>
    <row r="17" spans="1:16" s="2" customFormat="1" ht="28.5" customHeight="1" x14ac:dyDescent="0.2">
      <c r="A17" s="131"/>
      <c r="B17" s="141" t="s">
        <v>24</v>
      </c>
      <c r="C17" s="29" t="s">
        <v>25</v>
      </c>
      <c r="D17" s="76" t="s">
        <v>26</v>
      </c>
      <c r="E17" s="17">
        <v>100541.14</v>
      </c>
      <c r="F17" s="19">
        <v>406027.11</v>
      </c>
      <c r="G17" s="103">
        <v>0</v>
      </c>
      <c r="H17" s="19">
        <v>0</v>
      </c>
      <c r="I17" s="19">
        <v>0</v>
      </c>
      <c r="J17" s="19">
        <v>0</v>
      </c>
      <c r="K17" s="19">
        <v>0</v>
      </c>
      <c r="L17" s="100">
        <f t="shared" si="2"/>
        <v>506568.25</v>
      </c>
      <c r="M17" s="113"/>
      <c r="N17" s="75"/>
    </row>
    <row r="18" spans="1:16" ht="26.1" customHeight="1" x14ac:dyDescent="0.2">
      <c r="A18" s="131"/>
      <c r="B18" s="142"/>
      <c r="C18" s="123"/>
      <c r="D18" s="76" t="s">
        <v>27</v>
      </c>
      <c r="E18" s="43">
        <v>0</v>
      </c>
      <c r="F18" s="17">
        <v>0</v>
      </c>
      <c r="G18" s="100">
        <v>0</v>
      </c>
      <c r="H18" s="100">
        <v>0</v>
      </c>
      <c r="I18" s="17">
        <v>3711.51</v>
      </c>
      <c r="J18" s="17">
        <v>0</v>
      </c>
      <c r="K18" s="17">
        <v>0</v>
      </c>
      <c r="L18" s="100">
        <f t="shared" si="2"/>
        <v>3711.51</v>
      </c>
      <c r="M18" s="114"/>
      <c r="N18" s="72"/>
      <c r="O18" s="86"/>
      <c r="P18" s="16"/>
    </row>
    <row r="19" spans="1:16" ht="48.6" customHeight="1" x14ac:dyDescent="0.2">
      <c r="A19" s="131"/>
      <c r="B19" s="36" t="s">
        <v>28</v>
      </c>
      <c r="C19" s="63" t="s">
        <v>29</v>
      </c>
      <c r="D19" s="73" t="s">
        <v>30</v>
      </c>
      <c r="E19" s="19">
        <v>0</v>
      </c>
      <c r="F19" s="19">
        <v>1862.69</v>
      </c>
      <c r="G19" s="19">
        <v>30000</v>
      </c>
      <c r="H19" s="19">
        <v>21000</v>
      </c>
      <c r="I19" s="19">
        <v>47137.31</v>
      </c>
      <c r="J19" s="19">
        <v>40000</v>
      </c>
      <c r="K19" s="19">
        <v>40000</v>
      </c>
      <c r="L19" s="100">
        <f t="shared" si="2"/>
        <v>180000</v>
      </c>
      <c r="M19" s="114"/>
      <c r="N19" s="86"/>
      <c r="O19" s="86"/>
      <c r="P19" s="16"/>
    </row>
    <row r="20" spans="1:16" ht="40.5" customHeight="1" x14ac:dyDescent="0.2">
      <c r="A20" s="131"/>
      <c r="B20" s="36" t="s">
        <v>31</v>
      </c>
      <c r="C20" s="44" t="s">
        <v>32</v>
      </c>
      <c r="D20" s="73" t="s">
        <v>33</v>
      </c>
      <c r="E20" s="19">
        <v>5726.14</v>
      </c>
      <c r="F20" s="19">
        <v>9274.92</v>
      </c>
      <c r="G20" s="19">
        <v>23000</v>
      </c>
      <c r="H20" s="19">
        <v>20000</v>
      </c>
      <c r="I20" s="19">
        <v>85000</v>
      </c>
      <c r="J20" s="19">
        <v>80000</v>
      </c>
      <c r="K20" s="19">
        <v>76998.94</v>
      </c>
      <c r="L20" s="100">
        <f t="shared" si="2"/>
        <v>300000</v>
      </c>
      <c r="M20" s="114"/>
      <c r="N20" s="86"/>
      <c r="O20" s="86"/>
      <c r="P20" s="16"/>
    </row>
    <row r="21" spans="1:16" ht="56.45" customHeight="1" x14ac:dyDescent="0.2">
      <c r="A21" s="131"/>
      <c r="B21" s="36" t="s">
        <v>34</v>
      </c>
      <c r="C21" s="44" t="s">
        <v>35</v>
      </c>
      <c r="D21" s="73" t="s">
        <v>36</v>
      </c>
      <c r="E21" s="19">
        <v>28721.43</v>
      </c>
      <c r="F21" s="19">
        <v>56976.09</v>
      </c>
      <c r="G21" s="19">
        <v>28000</v>
      </c>
      <c r="H21" s="19">
        <v>53000</v>
      </c>
      <c r="I21" s="19">
        <v>160000</v>
      </c>
      <c r="J21" s="19">
        <v>160000</v>
      </c>
      <c r="K21" s="19">
        <v>93302.48</v>
      </c>
      <c r="L21" s="100">
        <f t="shared" si="2"/>
        <v>580000</v>
      </c>
      <c r="M21" s="114"/>
      <c r="N21" s="86"/>
      <c r="O21" s="16"/>
      <c r="P21" s="16"/>
    </row>
    <row r="22" spans="1:16" ht="28.5" customHeight="1" x14ac:dyDescent="0.2">
      <c r="A22" s="131"/>
      <c r="B22" s="138" t="s">
        <v>37</v>
      </c>
      <c r="C22" s="44" t="s">
        <v>38</v>
      </c>
      <c r="D22" s="71" t="s">
        <v>39</v>
      </c>
      <c r="E22" s="17">
        <v>0</v>
      </c>
      <c r="F22" s="17">
        <v>0</v>
      </c>
      <c r="G22" s="19">
        <f>SUM(G23:G30)</f>
        <v>987081.55000000016</v>
      </c>
      <c r="H22" s="17">
        <f>SUM(H23:H30)</f>
        <v>971408.88</v>
      </c>
      <c r="I22" s="17">
        <f>SUM(I23:I30)</f>
        <v>609588.88</v>
      </c>
      <c r="J22" s="17">
        <f t="shared" ref="J22:K22" si="4">SUM(J23:J30)</f>
        <v>488376</v>
      </c>
      <c r="K22" s="17">
        <f t="shared" si="4"/>
        <v>231000.44</v>
      </c>
      <c r="L22" s="100">
        <f>L17+L23+L24+L25+L26+L27+L28+L29+L30</f>
        <v>3794024</v>
      </c>
      <c r="M22" s="114"/>
      <c r="N22" s="86"/>
      <c r="O22" s="16"/>
      <c r="P22" s="16"/>
    </row>
    <row r="23" spans="1:16" s="2" customFormat="1" ht="28.15" customHeight="1" x14ac:dyDescent="0.2">
      <c r="A23" s="131"/>
      <c r="B23" s="139"/>
      <c r="C23" s="23" t="s">
        <v>40</v>
      </c>
      <c r="D23" s="81" t="s">
        <v>41</v>
      </c>
      <c r="E23" s="43">
        <v>0</v>
      </c>
      <c r="F23" s="17">
        <v>0</v>
      </c>
      <c r="G23" s="19">
        <v>93988.53</v>
      </c>
      <c r="H23" s="17">
        <v>91387.88</v>
      </c>
      <c r="I23" s="17">
        <v>91305.84</v>
      </c>
      <c r="J23" s="17">
        <v>91305.84</v>
      </c>
      <c r="K23" s="94">
        <v>76000.44</v>
      </c>
      <c r="L23" s="100">
        <f t="shared" ref="L23:L31" si="5">SUM(E23:K23)</f>
        <v>443988.52999999997</v>
      </c>
      <c r="M23" s="115"/>
      <c r="N23" s="97"/>
      <c r="P23" s="35"/>
    </row>
    <row r="24" spans="1:16" ht="28.5" customHeight="1" x14ac:dyDescent="0.2">
      <c r="A24" s="131"/>
      <c r="B24" s="139"/>
      <c r="C24" s="68" t="s">
        <v>42</v>
      </c>
      <c r="D24" s="13" t="s">
        <v>43</v>
      </c>
      <c r="E24" s="43">
        <v>0</v>
      </c>
      <c r="F24" s="17">
        <v>0</v>
      </c>
      <c r="G24" s="17">
        <v>244392.91</v>
      </c>
      <c r="H24" s="17">
        <v>283000</v>
      </c>
      <c r="I24" s="17">
        <v>215000</v>
      </c>
      <c r="J24" s="17">
        <v>222000</v>
      </c>
      <c r="K24" s="94">
        <v>155000</v>
      </c>
      <c r="L24" s="19">
        <f t="shared" si="5"/>
        <v>1119392.9100000001</v>
      </c>
      <c r="M24" s="115"/>
      <c r="N24" s="97"/>
      <c r="O24" s="16"/>
      <c r="P24" s="16"/>
    </row>
    <row r="25" spans="1:16" ht="28.5" customHeight="1" x14ac:dyDescent="0.2">
      <c r="A25" s="131"/>
      <c r="B25" s="139"/>
      <c r="C25" s="68" t="s">
        <v>44</v>
      </c>
      <c r="D25" s="13" t="s">
        <v>45</v>
      </c>
      <c r="E25" s="43">
        <v>0</v>
      </c>
      <c r="F25" s="17">
        <v>0</v>
      </c>
      <c r="G25" s="17">
        <v>82037.77</v>
      </c>
      <c r="H25" s="17">
        <v>45000</v>
      </c>
      <c r="I25" s="17">
        <v>45000</v>
      </c>
      <c r="J25" s="17">
        <v>45000</v>
      </c>
      <c r="K25" s="17">
        <v>0</v>
      </c>
      <c r="L25" s="19">
        <f t="shared" si="5"/>
        <v>217037.77000000002</v>
      </c>
      <c r="M25" s="115"/>
      <c r="N25" s="97"/>
      <c r="O25" s="16"/>
      <c r="P25" s="16"/>
    </row>
    <row r="26" spans="1:16" ht="28.5" customHeight="1" x14ac:dyDescent="0.2">
      <c r="A26" s="131"/>
      <c r="B26" s="139"/>
      <c r="C26" s="68" t="s">
        <v>46</v>
      </c>
      <c r="D26" s="13" t="s">
        <v>47</v>
      </c>
      <c r="E26" s="43">
        <v>0</v>
      </c>
      <c r="F26" s="19">
        <v>0</v>
      </c>
      <c r="G26" s="19">
        <v>129693.24</v>
      </c>
      <c r="H26" s="19">
        <v>71304</v>
      </c>
      <c r="I26" s="19">
        <v>38883</v>
      </c>
      <c r="J26" s="17">
        <v>39813</v>
      </c>
      <c r="K26" s="17">
        <v>0</v>
      </c>
      <c r="L26" s="19">
        <f t="shared" si="5"/>
        <v>279693.24</v>
      </c>
      <c r="M26" s="115"/>
      <c r="N26" s="97"/>
      <c r="O26" s="16"/>
      <c r="P26" s="16"/>
    </row>
    <row r="27" spans="1:16" ht="28.5" customHeight="1" x14ac:dyDescent="0.2">
      <c r="A27" s="131"/>
      <c r="B27" s="139"/>
      <c r="C27" s="23" t="s">
        <v>48</v>
      </c>
      <c r="D27" s="13" t="s">
        <v>49</v>
      </c>
      <c r="E27" s="43">
        <v>0</v>
      </c>
      <c r="F27" s="19">
        <v>0</v>
      </c>
      <c r="G27" s="19">
        <v>58174.77</v>
      </c>
      <c r="H27" s="19">
        <v>83875.960000000006</v>
      </c>
      <c r="I27" s="19">
        <v>88789.88</v>
      </c>
      <c r="J27" s="17">
        <v>90257.16</v>
      </c>
      <c r="K27" s="17">
        <v>0</v>
      </c>
      <c r="L27" s="19">
        <f t="shared" si="5"/>
        <v>321097.77</v>
      </c>
      <c r="M27" s="115"/>
      <c r="N27" s="97"/>
      <c r="O27" s="16"/>
      <c r="P27" s="16"/>
    </row>
    <row r="28" spans="1:16" ht="28.5" customHeight="1" x14ac:dyDescent="0.2">
      <c r="A28" s="131"/>
      <c r="B28" s="139"/>
      <c r="C28" s="23" t="s">
        <v>50</v>
      </c>
      <c r="D28" s="13" t="s">
        <v>51</v>
      </c>
      <c r="E28" s="43">
        <v>0</v>
      </c>
      <c r="F28" s="85">
        <v>0</v>
      </c>
      <c r="G28" s="19">
        <v>111619.8</v>
      </c>
      <c r="H28" s="19">
        <v>141783.20000000001</v>
      </c>
      <c r="I28" s="19">
        <v>0</v>
      </c>
      <c r="J28" s="17">
        <v>0</v>
      </c>
      <c r="K28" s="17">
        <v>0</v>
      </c>
      <c r="L28" s="19">
        <f t="shared" si="5"/>
        <v>253403</v>
      </c>
      <c r="M28" s="115"/>
      <c r="N28" s="97"/>
      <c r="O28" s="16"/>
      <c r="P28" s="16"/>
    </row>
    <row r="29" spans="1:16" s="3" customFormat="1" ht="28.5" customHeight="1" x14ac:dyDescent="0.2">
      <c r="A29" s="131"/>
      <c r="B29" s="139"/>
      <c r="C29" s="23" t="s">
        <v>52</v>
      </c>
      <c r="D29" s="13" t="s">
        <v>53</v>
      </c>
      <c r="E29" s="43">
        <v>0</v>
      </c>
      <c r="F29" s="85">
        <v>0</v>
      </c>
      <c r="G29" s="19">
        <v>148534.53</v>
      </c>
      <c r="H29" s="19">
        <v>146628</v>
      </c>
      <c r="I29" s="19">
        <v>0</v>
      </c>
      <c r="J29" s="17">
        <v>0</v>
      </c>
      <c r="K29" s="17">
        <v>0</v>
      </c>
      <c r="L29" s="19">
        <f t="shared" si="5"/>
        <v>295162.53000000003</v>
      </c>
      <c r="M29" s="115"/>
      <c r="N29" s="97"/>
      <c r="O29" s="40"/>
      <c r="P29" s="116"/>
    </row>
    <row r="30" spans="1:16" s="3" customFormat="1" ht="28.5" customHeight="1" x14ac:dyDescent="0.2">
      <c r="A30" s="131"/>
      <c r="B30" s="140"/>
      <c r="C30" s="23" t="s">
        <v>54</v>
      </c>
      <c r="D30" s="82" t="s">
        <v>55</v>
      </c>
      <c r="E30" s="43">
        <v>0</v>
      </c>
      <c r="F30" s="85">
        <v>0</v>
      </c>
      <c r="G30" s="19">
        <v>118640</v>
      </c>
      <c r="H30" s="19">
        <v>108429.84</v>
      </c>
      <c r="I30" s="19">
        <v>130610.16</v>
      </c>
      <c r="J30" s="17">
        <v>0</v>
      </c>
      <c r="K30" s="17">
        <v>0</v>
      </c>
      <c r="L30" s="19">
        <f t="shared" si="5"/>
        <v>357680</v>
      </c>
      <c r="M30" s="115"/>
      <c r="N30" s="97"/>
      <c r="O30" s="40"/>
      <c r="P30" s="116"/>
    </row>
    <row r="31" spans="1:16" s="2" customFormat="1" ht="28.5" customHeight="1" x14ac:dyDescent="0.2">
      <c r="A31" s="80"/>
      <c r="B31" s="36" t="s">
        <v>15</v>
      </c>
      <c r="C31" s="69" t="s">
        <v>56</v>
      </c>
      <c r="D31" s="82" t="s">
        <v>57</v>
      </c>
      <c r="E31" s="17">
        <f t="shared" ref="E31:K31" si="6">E13*7%</f>
        <v>12528.5895</v>
      </c>
      <c r="F31" s="17">
        <f t="shared" si="6"/>
        <v>37227.119999999995</v>
      </c>
      <c r="G31" s="17">
        <f t="shared" si="6"/>
        <v>83136.448500000028</v>
      </c>
      <c r="H31" s="17">
        <f t="shared" si="6"/>
        <v>82814.821599999996</v>
      </c>
      <c r="I31" s="17">
        <f t="shared" si="6"/>
        <v>70485.63900000001</v>
      </c>
      <c r="J31" s="17">
        <f t="shared" si="6"/>
        <v>60196.791200000007</v>
      </c>
      <c r="K31" s="17">
        <f t="shared" si="6"/>
        <v>36912.075900000003</v>
      </c>
      <c r="L31" s="128">
        <f t="shared" si="5"/>
        <v>383301.48570000002</v>
      </c>
      <c r="M31" s="114"/>
    </row>
    <row r="32" spans="1:16" x14ac:dyDescent="0.2">
      <c r="A32" s="15"/>
      <c r="B32" s="33"/>
      <c r="C32" s="21" t="s">
        <v>58</v>
      </c>
      <c r="D32" s="84" t="s">
        <v>59</v>
      </c>
      <c r="E32" s="83">
        <v>5859037</v>
      </c>
      <c r="F32" s="2"/>
      <c r="G32" s="28"/>
      <c r="H32" s="35"/>
      <c r="I32" s="35"/>
      <c r="J32" s="35"/>
      <c r="K32" s="35"/>
      <c r="L32" s="34"/>
      <c r="M32" s="124"/>
      <c r="N32" s="16"/>
      <c r="O32" s="16"/>
      <c r="P32" s="16"/>
    </row>
    <row r="33" spans="1:17" s="2" customFormat="1" x14ac:dyDescent="0.2">
      <c r="A33" s="16"/>
      <c r="F33" s="75"/>
      <c r="M33" s="101"/>
      <c r="Q33" s="75"/>
    </row>
    <row r="34" spans="1:17" x14ac:dyDescent="0.2">
      <c r="A34" s="116"/>
      <c r="B34" s="116"/>
      <c r="C34" s="16"/>
      <c r="D34" s="116"/>
      <c r="E34" s="117"/>
      <c r="F34" s="118"/>
      <c r="G34" s="86"/>
      <c r="H34" s="86"/>
      <c r="I34" s="86"/>
      <c r="J34" s="86"/>
      <c r="K34" s="86"/>
      <c r="L34" s="16"/>
      <c r="M34" s="119"/>
      <c r="N34" s="16"/>
      <c r="O34" s="16"/>
      <c r="P34" s="16"/>
      <c r="Q34" s="16"/>
    </row>
    <row r="35" spans="1:17" ht="17.45" customHeight="1" x14ac:dyDescent="0.2">
      <c r="A35" s="16"/>
      <c r="B35" s="116"/>
      <c r="C35" s="45" t="s">
        <v>60</v>
      </c>
      <c r="D35" s="46"/>
      <c r="E35" s="32"/>
      <c r="F35" s="32"/>
      <c r="G35" s="42"/>
      <c r="H35" s="32"/>
      <c r="I35" s="32"/>
      <c r="J35" s="32"/>
      <c r="K35" s="32"/>
      <c r="L35" s="42"/>
      <c r="M35" s="101"/>
      <c r="N35" s="16"/>
      <c r="O35" s="16"/>
      <c r="P35" s="16"/>
      <c r="Q35" s="16"/>
    </row>
    <row r="36" spans="1:17" ht="21.6" hidden="1" customHeight="1" x14ac:dyDescent="0.2">
      <c r="A36" s="16"/>
      <c r="B36" s="116"/>
      <c r="C36" s="41"/>
      <c r="D36" s="47" t="s">
        <v>5</v>
      </c>
      <c r="E36" s="74">
        <v>2023</v>
      </c>
      <c r="F36" s="74">
        <v>2024</v>
      </c>
      <c r="G36" s="74">
        <v>2025</v>
      </c>
      <c r="H36" s="74">
        <v>2026</v>
      </c>
      <c r="I36" s="74">
        <v>2027</v>
      </c>
      <c r="J36" s="74">
        <v>2028</v>
      </c>
      <c r="K36" s="74">
        <v>2029</v>
      </c>
      <c r="L36" s="48" t="s">
        <v>61</v>
      </c>
      <c r="M36" s="101"/>
      <c r="N36" s="16"/>
      <c r="O36" s="16"/>
      <c r="P36" s="16"/>
      <c r="Q36" s="16"/>
    </row>
    <row r="37" spans="1:17" ht="21.6" hidden="1" customHeight="1" x14ac:dyDescent="0.2">
      <c r="A37" s="2"/>
      <c r="B37" s="116"/>
      <c r="C37" s="18"/>
      <c r="D37" s="49" t="s">
        <v>62</v>
      </c>
      <c r="E37" s="50" t="s">
        <v>63</v>
      </c>
      <c r="F37" s="50" t="s">
        <v>63</v>
      </c>
      <c r="G37" s="50" t="s">
        <v>63</v>
      </c>
      <c r="H37" s="51" t="s">
        <v>63</v>
      </c>
      <c r="I37" s="51" t="s">
        <v>63</v>
      </c>
      <c r="J37" s="51" t="s">
        <v>63</v>
      </c>
      <c r="K37" s="52" t="s">
        <v>63</v>
      </c>
      <c r="L37" s="23"/>
      <c r="M37" s="119"/>
      <c r="N37" s="86"/>
      <c r="O37" s="16"/>
      <c r="P37" s="16"/>
      <c r="Q37" s="16"/>
    </row>
    <row r="38" spans="1:17" ht="22.15" customHeight="1" x14ac:dyDescent="0.2">
      <c r="A38" s="16"/>
      <c r="B38" s="4"/>
      <c r="C38" s="53">
        <v>1</v>
      </c>
      <c r="D38" s="77" t="s">
        <v>64</v>
      </c>
      <c r="E38" s="39">
        <f>E39+E42</f>
        <v>191508.44</v>
      </c>
      <c r="F38" s="39">
        <f t="shared" ref="F38:L38" si="7">F39+F42</f>
        <v>569043.12</v>
      </c>
      <c r="G38" s="39">
        <f>G39+G42</f>
        <v>1270800</v>
      </c>
      <c r="H38" s="39">
        <f>H39</f>
        <v>1265883.7</v>
      </c>
      <c r="I38" s="39">
        <f t="shared" si="7"/>
        <v>1077423.3389999999</v>
      </c>
      <c r="J38" s="39">
        <f t="shared" si="7"/>
        <v>920150.95120000001</v>
      </c>
      <c r="K38" s="54">
        <f t="shared" si="7"/>
        <v>564227.44590000005</v>
      </c>
      <c r="L38" s="39">
        <f t="shared" si="7"/>
        <v>5859036.9960999992</v>
      </c>
      <c r="M38" s="124"/>
      <c r="N38" s="16"/>
      <c r="O38" s="16"/>
      <c r="P38" s="16"/>
      <c r="Q38" s="16"/>
    </row>
    <row r="39" spans="1:17" ht="15.6" customHeight="1" x14ac:dyDescent="0.2">
      <c r="A39" s="16"/>
      <c r="B39" s="4"/>
      <c r="C39" s="53">
        <v>2</v>
      </c>
      <c r="D39" s="78" t="s">
        <v>65</v>
      </c>
      <c r="E39" s="39">
        <v>191508.44</v>
      </c>
      <c r="F39" s="54">
        <v>569043.12</v>
      </c>
      <c r="G39" s="39">
        <v>1270800</v>
      </c>
      <c r="H39" s="39">
        <v>1265883.7</v>
      </c>
      <c r="I39" s="39">
        <f>+I12</f>
        <v>1077423.3389999999</v>
      </c>
      <c r="J39" s="39">
        <f>+J12</f>
        <v>920150.95120000001</v>
      </c>
      <c r="K39" s="54">
        <f>+K12</f>
        <v>564227.44590000005</v>
      </c>
      <c r="L39" s="62">
        <f>SUM(E39:K39)</f>
        <v>5859036.9960999992</v>
      </c>
      <c r="M39" s="101"/>
      <c r="N39" s="16"/>
      <c r="O39" s="16"/>
      <c r="P39" s="86"/>
      <c r="Q39" s="16"/>
    </row>
    <row r="40" spans="1:17" ht="17.45" customHeight="1" x14ac:dyDescent="0.2">
      <c r="A40" s="16"/>
      <c r="B40" s="116"/>
      <c r="C40" s="29" t="s">
        <v>66</v>
      </c>
      <c r="D40" s="79" t="s">
        <v>67</v>
      </c>
      <c r="E40" s="55">
        <f>E39*70%</f>
        <v>134055.908</v>
      </c>
      <c r="F40" s="55">
        <f t="shared" ref="F40:L40" si="8">F39*70%</f>
        <v>398330.18399999995</v>
      </c>
      <c r="G40" s="102">
        <f>G39*70%</f>
        <v>889560</v>
      </c>
      <c r="H40" s="55">
        <f t="shared" si="8"/>
        <v>886118.59</v>
      </c>
      <c r="I40" s="55">
        <f t="shared" si="8"/>
        <v>754196.3372999999</v>
      </c>
      <c r="J40" s="55">
        <f t="shared" si="8"/>
        <v>644105.66583999991</v>
      </c>
      <c r="K40" s="56">
        <f t="shared" si="8"/>
        <v>394959.21213</v>
      </c>
      <c r="L40" s="55">
        <f t="shared" si="8"/>
        <v>4101325.8972699991</v>
      </c>
      <c r="M40" s="119"/>
      <c r="N40" s="16"/>
      <c r="O40" s="16"/>
      <c r="P40" s="16"/>
      <c r="Q40" s="16"/>
    </row>
    <row r="41" spans="1:17" s="11" customFormat="1" ht="16.149999999999999" customHeight="1" x14ac:dyDescent="0.2">
      <c r="A41" s="16"/>
      <c r="B41" s="116"/>
      <c r="C41" s="29" t="s">
        <v>68</v>
      </c>
      <c r="D41" s="76" t="s">
        <v>69</v>
      </c>
      <c r="E41" s="55">
        <f>E39*30%</f>
        <v>57452.531999999999</v>
      </c>
      <c r="F41" s="55">
        <f t="shared" ref="F41:L41" si="9">F39*30%</f>
        <v>170712.93599999999</v>
      </c>
      <c r="G41" s="102">
        <f>G39*30%</f>
        <v>381240</v>
      </c>
      <c r="H41" s="55">
        <f t="shared" si="9"/>
        <v>379765.11</v>
      </c>
      <c r="I41" s="55">
        <f t="shared" si="9"/>
        <v>323227.00169999996</v>
      </c>
      <c r="J41" s="55">
        <f t="shared" si="9"/>
        <v>276045.28535999998</v>
      </c>
      <c r="K41" s="56">
        <f t="shared" si="9"/>
        <v>169268.23377000002</v>
      </c>
      <c r="L41" s="55">
        <f t="shared" si="9"/>
        <v>1757711.0988299998</v>
      </c>
      <c r="M41" s="119"/>
      <c r="N41" s="64"/>
      <c r="O41" s="64"/>
      <c r="P41" s="64"/>
      <c r="Q41" s="64"/>
    </row>
    <row r="42" spans="1:17" ht="20.45" customHeight="1" x14ac:dyDescent="0.2">
      <c r="A42" s="16"/>
      <c r="B42" s="4"/>
      <c r="C42" s="57">
        <v>3</v>
      </c>
      <c r="D42" s="61" t="s">
        <v>70</v>
      </c>
      <c r="E42" s="39">
        <f>E43+E44</f>
        <v>0</v>
      </c>
      <c r="F42" s="39">
        <f t="shared" ref="F42:K42" si="10">F43+F44</f>
        <v>0</v>
      </c>
      <c r="G42" s="39">
        <f>G43+G44</f>
        <v>0</v>
      </c>
      <c r="H42" s="39">
        <f t="shared" si="10"/>
        <v>0</v>
      </c>
      <c r="I42" s="39">
        <f t="shared" si="10"/>
        <v>0</v>
      </c>
      <c r="J42" s="39">
        <f t="shared" si="10"/>
        <v>0</v>
      </c>
      <c r="K42" s="54">
        <f t="shared" si="10"/>
        <v>0</v>
      </c>
      <c r="L42" s="39">
        <f t="shared" ref="L42" si="11">L43+L44</f>
        <v>0</v>
      </c>
      <c r="M42" s="119"/>
      <c r="N42" s="16"/>
      <c r="O42" s="16"/>
      <c r="P42" s="16"/>
      <c r="Q42" s="16"/>
    </row>
    <row r="43" spans="1:17" ht="22.9" customHeight="1" x14ac:dyDescent="0.2">
      <c r="A43" s="16"/>
      <c r="B43" s="116"/>
      <c r="C43" s="58" t="s">
        <v>71</v>
      </c>
      <c r="D43" s="76" t="s">
        <v>72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25">
        <v>0</v>
      </c>
      <c r="L43" s="43">
        <v>0</v>
      </c>
      <c r="M43" s="119"/>
      <c r="N43" s="16"/>
      <c r="O43" s="16"/>
      <c r="P43" s="16"/>
      <c r="Q43" s="16"/>
    </row>
    <row r="44" spans="1:17" ht="20.45" customHeight="1" x14ac:dyDescent="0.2">
      <c r="A44" s="16"/>
      <c r="B44" s="116"/>
      <c r="C44" s="58" t="s">
        <v>73</v>
      </c>
      <c r="D44" s="76" t="s">
        <v>74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25">
        <v>0</v>
      </c>
      <c r="L44" s="43">
        <v>0</v>
      </c>
      <c r="M44" s="119"/>
      <c r="N44" s="16"/>
      <c r="O44" s="16"/>
      <c r="P44" s="16"/>
      <c r="Q44" s="16"/>
    </row>
    <row r="45" spans="1:17" ht="15" customHeight="1" x14ac:dyDescent="0.2">
      <c r="A45" s="64"/>
      <c r="B45" s="116"/>
      <c r="C45" s="41"/>
      <c r="D45" s="34"/>
      <c r="E45" s="32"/>
      <c r="F45" s="35"/>
      <c r="G45" s="35"/>
      <c r="H45" s="35"/>
      <c r="I45" s="35"/>
      <c r="J45" s="35"/>
      <c r="K45" s="35"/>
      <c r="L45" s="41"/>
      <c r="M45" s="119"/>
      <c r="N45" s="16"/>
      <c r="O45" s="16"/>
      <c r="P45" s="16"/>
      <c r="Q45" s="16"/>
    </row>
    <row r="46" spans="1:17" x14ac:dyDescent="0.2">
      <c r="A46" s="16"/>
      <c r="B46" s="116"/>
      <c r="C46" s="59" t="s">
        <v>75</v>
      </c>
      <c r="D46" s="59"/>
      <c r="E46" s="32"/>
      <c r="F46" s="35"/>
      <c r="G46" s="35"/>
      <c r="H46" s="35"/>
      <c r="I46" s="35"/>
      <c r="J46" s="35"/>
      <c r="K46" s="35"/>
      <c r="L46" s="41"/>
      <c r="M46" s="119"/>
      <c r="N46" s="16"/>
      <c r="O46" s="16"/>
      <c r="P46" s="16"/>
      <c r="Q46" s="16"/>
    </row>
    <row r="47" spans="1:17" x14ac:dyDescent="0.2">
      <c r="A47" s="16"/>
      <c r="B47" s="125"/>
      <c r="C47" s="60"/>
      <c r="D47" s="60"/>
      <c r="E47" s="35"/>
      <c r="F47" s="35"/>
      <c r="G47" s="35"/>
      <c r="H47" s="35"/>
      <c r="I47" s="35"/>
      <c r="J47" s="35"/>
      <c r="K47" s="35"/>
      <c r="L47" s="41"/>
      <c r="M47" s="126"/>
      <c r="N47" s="16"/>
      <c r="O47" s="16"/>
      <c r="P47" s="16"/>
      <c r="Q47" s="16"/>
    </row>
    <row r="48" spans="1:17" x14ac:dyDescent="0.2">
      <c r="A48" s="16"/>
      <c r="B48" s="4"/>
      <c r="C48" s="61" t="s">
        <v>76</v>
      </c>
      <c r="D48" s="88" t="s">
        <v>77</v>
      </c>
      <c r="E48" s="91">
        <v>2023</v>
      </c>
      <c r="F48" s="91">
        <v>2024</v>
      </c>
      <c r="G48" s="91">
        <v>2025</v>
      </c>
      <c r="H48" s="91">
        <v>2026</v>
      </c>
      <c r="I48" s="92">
        <v>2027</v>
      </c>
      <c r="J48" s="91">
        <v>2028</v>
      </c>
      <c r="K48" s="91">
        <v>2029</v>
      </c>
      <c r="L48" s="105"/>
      <c r="M48" s="95"/>
      <c r="N48" s="16"/>
      <c r="O48" s="16"/>
      <c r="P48" s="16"/>
      <c r="Q48" s="16"/>
    </row>
    <row r="49" spans="1:15" ht="20.100000000000001" customHeight="1" x14ac:dyDescent="0.2">
      <c r="A49" s="16"/>
      <c r="B49" s="116"/>
      <c r="C49" s="29" t="s">
        <v>78</v>
      </c>
      <c r="D49" s="89" t="s">
        <v>79</v>
      </c>
      <c r="E49" s="43">
        <v>21594.12</v>
      </c>
      <c r="F49" s="17">
        <v>159012.97</v>
      </c>
      <c r="G49" s="17">
        <v>244392.91</v>
      </c>
      <c r="H49" s="17">
        <v>283000</v>
      </c>
      <c r="I49" s="17">
        <v>215000</v>
      </c>
      <c r="J49" s="17">
        <v>222000</v>
      </c>
      <c r="K49" s="17">
        <v>155000</v>
      </c>
      <c r="L49" s="106"/>
      <c r="M49" s="96"/>
      <c r="N49" s="16"/>
      <c r="O49" s="16"/>
    </row>
    <row r="50" spans="1:15" ht="20.100000000000001" customHeight="1" x14ac:dyDescent="0.2">
      <c r="A50" s="16"/>
      <c r="B50" s="116"/>
      <c r="C50" s="69" t="s">
        <v>80</v>
      </c>
      <c r="D50" s="89" t="s">
        <v>81</v>
      </c>
      <c r="E50" s="43">
        <v>41330.44</v>
      </c>
      <c r="F50" s="17">
        <v>64681.03</v>
      </c>
      <c r="G50" s="19">
        <v>93988.53</v>
      </c>
      <c r="H50" s="17">
        <v>91387.88</v>
      </c>
      <c r="I50" s="17">
        <v>91305.84</v>
      </c>
      <c r="J50" s="17">
        <v>91305.84</v>
      </c>
      <c r="K50" s="17">
        <v>76000.44</v>
      </c>
      <c r="L50" s="106"/>
      <c r="M50" s="96"/>
      <c r="N50" s="16"/>
      <c r="O50" s="16"/>
    </row>
    <row r="51" spans="1:15" ht="20.100000000000001" customHeight="1" x14ac:dyDescent="0.2">
      <c r="A51" s="16"/>
      <c r="B51" s="116"/>
      <c r="C51" s="29" t="s">
        <v>82</v>
      </c>
      <c r="D51" s="89" t="s">
        <v>45</v>
      </c>
      <c r="E51" s="43">
        <v>26034.36</v>
      </c>
      <c r="F51" s="17">
        <v>49177.87</v>
      </c>
      <c r="G51" s="17">
        <v>82037.77</v>
      </c>
      <c r="H51" s="17">
        <v>45000</v>
      </c>
      <c r="I51" s="17">
        <v>45000</v>
      </c>
      <c r="J51" s="17">
        <v>45000</v>
      </c>
      <c r="K51" s="17">
        <v>0</v>
      </c>
      <c r="L51" s="106"/>
      <c r="M51" s="96"/>
      <c r="N51" s="41"/>
      <c r="O51" s="86"/>
    </row>
    <row r="52" spans="1:15" ht="20.100000000000001" customHeight="1" x14ac:dyDescent="0.2">
      <c r="A52" s="16"/>
      <c r="B52" s="116"/>
      <c r="C52" s="68">
        <v>4</v>
      </c>
      <c r="D52" s="89" t="s">
        <v>47</v>
      </c>
      <c r="E52" s="43">
        <v>11582.22</v>
      </c>
      <c r="F52" s="19">
        <v>71684.539999999994</v>
      </c>
      <c r="G52" s="19">
        <v>129693.24</v>
      </c>
      <c r="H52" s="19">
        <v>71304</v>
      </c>
      <c r="I52" s="19">
        <v>38883</v>
      </c>
      <c r="J52" s="17">
        <v>39813</v>
      </c>
      <c r="K52" s="17">
        <v>0</v>
      </c>
      <c r="L52" s="106"/>
      <c r="M52" s="96"/>
      <c r="N52" s="16"/>
      <c r="O52" s="16"/>
    </row>
    <row r="53" spans="1:15" ht="20.100000000000001" customHeight="1" x14ac:dyDescent="0.2">
      <c r="A53" s="16"/>
      <c r="B53" s="116"/>
      <c r="C53" s="68">
        <v>5</v>
      </c>
      <c r="D53" s="89" t="s">
        <v>49</v>
      </c>
      <c r="E53" s="43">
        <v>0</v>
      </c>
      <c r="F53" s="19">
        <v>52475.23</v>
      </c>
      <c r="G53" s="19">
        <v>58174.77</v>
      </c>
      <c r="H53" s="19">
        <v>83875.960000000006</v>
      </c>
      <c r="I53" s="19">
        <v>88789.88</v>
      </c>
      <c r="J53" s="17">
        <v>90257.16</v>
      </c>
      <c r="K53" s="17">
        <v>0</v>
      </c>
      <c r="L53" s="106"/>
      <c r="M53" s="96"/>
      <c r="N53" s="86"/>
      <c r="O53" s="93"/>
    </row>
    <row r="54" spans="1:15" ht="20.100000000000001" customHeight="1" x14ac:dyDescent="0.2">
      <c r="A54" s="16"/>
      <c r="B54" s="116"/>
      <c r="C54" s="68">
        <v>6</v>
      </c>
      <c r="D54" s="89" t="s">
        <v>51</v>
      </c>
      <c r="E54" s="43">
        <v>0</v>
      </c>
      <c r="F54" s="85">
        <v>0</v>
      </c>
      <c r="G54" s="19">
        <v>111619.8</v>
      </c>
      <c r="H54" s="19">
        <v>141783.20000000001</v>
      </c>
      <c r="I54" s="19">
        <v>0</v>
      </c>
      <c r="J54" s="17">
        <v>0</v>
      </c>
      <c r="K54" s="17">
        <v>0</v>
      </c>
      <c r="L54" s="106"/>
      <c r="M54" s="96"/>
      <c r="N54" s="16"/>
      <c r="O54" s="16"/>
    </row>
    <row r="55" spans="1:15" ht="20.100000000000001" customHeight="1" x14ac:dyDescent="0.2">
      <c r="A55" s="16"/>
      <c r="B55" s="116"/>
      <c r="C55" s="90">
        <v>7</v>
      </c>
      <c r="D55" s="89" t="s">
        <v>53</v>
      </c>
      <c r="E55" s="43">
        <v>0</v>
      </c>
      <c r="F55" s="85">
        <v>8995.4699999999993</v>
      </c>
      <c r="G55" s="19">
        <v>148534.53</v>
      </c>
      <c r="H55" s="19">
        <v>146628</v>
      </c>
      <c r="I55" s="19">
        <v>0</v>
      </c>
      <c r="J55" s="17">
        <v>0</v>
      </c>
      <c r="K55" s="17">
        <v>0</v>
      </c>
      <c r="L55" s="106"/>
      <c r="M55" s="96"/>
      <c r="N55" s="16"/>
      <c r="O55" s="16"/>
    </row>
    <row r="56" spans="1:15" ht="20.100000000000001" customHeight="1" x14ac:dyDescent="0.2">
      <c r="A56" s="16"/>
      <c r="B56" s="116"/>
      <c r="C56" s="90">
        <v>8</v>
      </c>
      <c r="D56" s="89" t="s">
        <v>55</v>
      </c>
      <c r="E56" s="43">
        <v>0</v>
      </c>
      <c r="F56" s="85">
        <v>0</v>
      </c>
      <c r="G56" s="19">
        <v>118640</v>
      </c>
      <c r="H56" s="19">
        <v>108429.84</v>
      </c>
      <c r="I56" s="19">
        <v>130610.16</v>
      </c>
      <c r="J56" s="17">
        <v>0</v>
      </c>
      <c r="K56" s="17">
        <v>0</v>
      </c>
      <c r="L56" s="106"/>
      <c r="M56" s="96"/>
      <c r="N56" s="16"/>
      <c r="O56" s="16"/>
    </row>
    <row r="59" spans="1:15" x14ac:dyDescent="0.2">
      <c r="A59" s="16" t="s">
        <v>83</v>
      </c>
      <c r="B59" s="16"/>
      <c r="C59" s="16"/>
      <c r="D59" s="116"/>
      <c r="E59" s="117"/>
      <c r="F59" s="118"/>
      <c r="G59" s="32"/>
      <c r="H59" s="104"/>
      <c r="I59" s="104"/>
      <c r="J59" s="104"/>
      <c r="K59" s="104"/>
      <c r="L59" s="35"/>
      <c r="M59" s="124"/>
      <c r="N59" s="16"/>
      <c r="O59" s="16"/>
    </row>
    <row r="60" spans="1:15" x14ac:dyDescent="0.2">
      <c r="A60" s="16" t="s">
        <v>84</v>
      </c>
      <c r="B60" s="116"/>
      <c r="C60" s="16"/>
      <c r="D60" s="116"/>
      <c r="E60" s="117"/>
      <c r="F60" s="118"/>
      <c r="G60" s="32"/>
      <c r="H60" s="104"/>
      <c r="I60" s="104"/>
      <c r="J60" s="86"/>
      <c r="K60" s="16"/>
      <c r="L60" s="16"/>
      <c r="M60" s="119"/>
      <c r="N60" s="16"/>
      <c r="O60" s="16"/>
    </row>
    <row r="61" spans="1:15" x14ac:dyDescent="0.2">
      <c r="A61" s="16" t="s">
        <v>85</v>
      </c>
      <c r="B61" s="116"/>
      <c r="C61" s="16"/>
      <c r="D61" s="116"/>
      <c r="E61" s="127"/>
      <c r="F61" s="86"/>
      <c r="G61" s="118"/>
      <c r="H61" s="16"/>
      <c r="I61" s="16"/>
      <c r="J61" s="16"/>
      <c r="K61" s="16"/>
      <c r="L61" s="16"/>
      <c r="M61" s="119"/>
      <c r="N61" s="16"/>
      <c r="O61" s="16"/>
    </row>
    <row r="62" spans="1:15" x14ac:dyDescent="0.2">
      <c r="A62" s="16" t="s">
        <v>86</v>
      </c>
      <c r="B62" s="116"/>
      <c r="C62" s="16"/>
      <c r="D62" s="116"/>
      <c r="E62" s="117"/>
      <c r="F62" s="118"/>
      <c r="G62" s="118"/>
      <c r="H62" s="16"/>
      <c r="I62" s="16"/>
      <c r="J62" s="86"/>
      <c r="K62" s="86"/>
      <c r="L62" s="16"/>
      <c r="M62" s="119"/>
      <c r="N62" s="16"/>
      <c r="O62" s="16"/>
    </row>
    <row r="63" spans="1:15" ht="14.25" x14ac:dyDescent="0.2">
      <c r="A63" s="16" t="s">
        <v>87</v>
      </c>
      <c r="B63" s="116"/>
      <c r="C63" s="16"/>
      <c r="D63" s="116"/>
      <c r="E63" s="117"/>
      <c r="F63" s="118"/>
      <c r="G63" s="118"/>
      <c r="H63" s="16"/>
      <c r="I63" s="16"/>
      <c r="J63" s="16"/>
      <c r="K63" s="16"/>
      <c r="L63" s="16"/>
      <c r="M63" s="119"/>
      <c r="N63" s="16"/>
      <c r="O63" s="16"/>
    </row>
    <row r="64" spans="1:15" x14ac:dyDescent="0.2">
      <c r="A64" s="16"/>
      <c r="B64" s="116"/>
      <c r="C64" s="16"/>
      <c r="D64" s="116"/>
      <c r="E64" s="117"/>
      <c r="F64" s="118"/>
      <c r="G64" s="118"/>
      <c r="H64" s="16"/>
      <c r="I64" s="16"/>
      <c r="J64" s="118"/>
      <c r="K64" s="16"/>
      <c r="L64" s="16"/>
      <c r="M64" s="119"/>
      <c r="N64" s="16"/>
      <c r="O64" s="16"/>
    </row>
  </sheetData>
  <mergeCells count="14">
    <mergeCell ref="L10:L11"/>
    <mergeCell ref="G10:G11"/>
    <mergeCell ref="H10:H11"/>
    <mergeCell ref="I10:I11"/>
    <mergeCell ref="J10:J11"/>
    <mergeCell ref="K10:K11"/>
    <mergeCell ref="G1:I1"/>
    <mergeCell ref="A10:A30"/>
    <mergeCell ref="C10:C11"/>
    <mergeCell ref="D10:D11"/>
    <mergeCell ref="F10:F11"/>
    <mergeCell ref="E10:E11"/>
    <mergeCell ref="B22:B30"/>
    <mergeCell ref="B17:B18"/>
  </mergeCells>
  <phoneticPr fontId="2" type="noConversion"/>
  <pageMargins left="0.74803149606299213" right="0.74803149606299213" top="0.98425196850393704" bottom="0.59055118110236227" header="0.51181102362204722" footer="0.51181102362204722"/>
  <pageSetup paperSize="9" scale="60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Props1.xml><?xml version="1.0" encoding="utf-8"?>
<ds:datastoreItem xmlns:ds="http://schemas.openxmlformats.org/officeDocument/2006/customXml" ds:itemID="{49742CB4-6AB1-4535-A849-72FC4CCA9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85F325-B508-40D8-A540-FDAF3BF81B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B81A1-6326-4926-AD24-60036A53CD76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Eda Silberg - KUM</cp:lastModifiedBy>
  <cp:revision/>
  <cp:lastPrinted>2026-01-02T08:30:42Z</cp:lastPrinted>
  <dcterms:created xsi:type="dcterms:W3CDTF">2008-10-09T12:25:50Z</dcterms:created>
  <dcterms:modified xsi:type="dcterms:W3CDTF">2026-01-02T08:30:47Z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2025-12-18T10:51:26Z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81584e95-c55c-434e-b41a-c2885648c04a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